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ОРЭ\РОЗНИЧНЫЙ Рынок\Раскрытие информации\2022\"/>
    </mc:Choice>
  </mc:AlternateContent>
  <bookViews>
    <workbookView xWindow="0" yWindow="0" windowWidth="24405" windowHeight="1089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F15" i="1" l="1"/>
  <c r="G15" i="1"/>
  <c r="D15" i="1"/>
  <c r="E15" i="1"/>
  <c r="E20" i="1"/>
  <c r="D20" i="1"/>
  <c r="D25" i="1"/>
  <c r="E25" i="1"/>
  <c r="F25" i="1"/>
  <c r="G25" i="1"/>
  <c r="C27" i="1"/>
  <c r="F27" i="1"/>
  <c r="G27" i="1"/>
  <c r="D27" i="1"/>
  <c r="E27" i="1"/>
  <c r="F34" i="1"/>
  <c r="I27" i="1" l="1"/>
  <c r="J27" i="1" l="1"/>
  <c r="J15" i="1"/>
  <c r="I9" i="1"/>
  <c r="K20" i="1"/>
  <c r="J20" i="1"/>
  <c r="B17" i="1" l="1"/>
  <c r="B34" i="1" l="1"/>
  <c r="G9" i="1" l="1"/>
  <c r="B33" i="1"/>
  <c r="H33" i="1"/>
  <c r="B32" i="1" l="1"/>
  <c r="H31" i="1"/>
  <c r="H32" i="1"/>
  <c r="B31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H10" i="1"/>
  <c r="B22" i="1" l="1"/>
  <c r="B21" i="1"/>
  <c r="H20" i="1"/>
  <c r="B23" i="1"/>
  <c r="B20" i="1" l="1"/>
  <c r="K35" i="1"/>
  <c r="H27" i="1" l="1"/>
  <c r="B26" i="1" l="1"/>
  <c r="C9" i="1" l="1"/>
  <c r="L35" i="1"/>
  <c r="B12" i="1"/>
  <c r="C35" i="1" l="1"/>
  <c r="B10" i="1"/>
  <c r="B11" i="1"/>
  <c r="B25" i="1" l="1"/>
  <c r="B16" i="1" l="1"/>
  <c r="B15" i="1" s="1"/>
  <c r="F9" i="1" l="1"/>
  <c r="D9" i="1" l="1"/>
  <c r="H9" i="1"/>
  <c r="B9" i="1" l="1"/>
  <c r="B19" i="1"/>
  <c r="B24" i="1" l="1"/>
  <c r="B13" i="1" l="1"/>
  <c r="B14" i="1" l="1"/>
  <c r="M35" i="1" l="1"/>
  <c r="I35" i="1" l="1"/>
  <c r="H19" i="1" l="1"/>
  <c r="H16" i="1" l="1"/>
  <c r="H15" i="1"/>
  <c r="J35" i="1"/>
  <c r="H35" i="1" l="1"/>
  <c r="G35" i="1"/>
  <c r="B29" i="1"/>
  <c r="E35" i="1" l="1"/>
  <c r="F35" i="1"/>
  <c r="D35" i="1"/>
  <c r="B27" i="1"/>
  <c r="B35" i="1" s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<sst xmlns="http://schemas.openxmlformats.org/spreadsheetml/2006/main" count="43" uniqueCount="38">
  <si>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</si>
  <si>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</si>
  <si>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</si>
  <si>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</si>
  <si>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</si>
  <si>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</si>
  <si>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</si>
  <si>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</si>
  <si>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</si>
  <si>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</si>
  <si>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</si>
  <si>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</si>
  <si>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</si>
  <si>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</si>
  <si>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</si>
  <si>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</si>
  <si>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</si>
  <si>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</si>
  <si>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</si>
  <si>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</si>
  <si>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</si>
  <si>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</si>
  <si>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</si>
  <si>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</si>
  <si>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</si>
  <si>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</si>
  <si>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</si>
  <si>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</si>
  <si>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</si>
  <si>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</si>
  <si>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</si>
  <si>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</si>
  <si>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</si>
  <si>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</si>
  <si>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</si>
  <si>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</si>
  <si>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</si>
  <si>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май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</si>
</sst>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9" fillId="0" borderId="0" xfId="2" applyNumberFormat="1" applyFont="1" applyBorder="1" applyAlignment="1" applyProtection="1">
      <alignment horizontal="center" vertical="center"/>
    </xf>
    <xf numFmtId="3" fontId="2" fillId="0" borderId="0" xfId="0" applyNumberFormat="1" applyFont="1"/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2/&#1040;&#1082;&#1090;.%20&#1086;&#1073;&#1098;&#1077;&#1084;&#1099;%20&#1076;&#1083;&#1103;%20&#1088;&#1072;&#1073;&#1086;&#1090;&#1099;%202022%2008.04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Январь"/>
      <sheetName val="План Июль"/>
      <sheetName val="Закупка РР"/>
      <sheetName val="Реализация (без Собств)"/>
      <sheetName val="Кор-ГОК"/>
      <sheetName val="Ижсталь"/>
      <sheetName val="Аксион"/>
      <sheetName val="ЮУНК"/>
      <sheetName val="Междуреч"/>
      <sheetName val="ЦОФ Сибирь"/>
      <sheetName val="БЗФ"/>
      <sheetName val="БМК"/>
      <sheetName val="УралКУЗ"/>
      <sheetName val="ЯкутУ+"/>
      <sheetName val="ЧМК"/>
      <sheetName val="МТП_Ванино"/>
      <sheetName val="ТП_Посьет"/>
      <sheetName val="Эльга"/>
      <sheetName val="ЧМК (2019)"/>
      <sheetName val="НЫТВА"/>
      <sheetName val="ЭТПЗ"/>
      <sheetName val="Вяртсиль"/>
      <sheetName val="КЗФ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</sheetNames>
    <sheetDataSet>
      <sheetData sheetId="0"/>
      <sheetData sheetId="1"/>
      <sheetData sheetId="2"/>
      <sheetData sheetId="3"/>
      <sheetData sheetId="4">
        <row r="58">
          <cell r="E58">
            <v>25841.304</v>
          </cell>
        </row>
      </sheetData>
      <sheetData sheetId="5">
        <row r="74">
          <cell r="E74">
            <v>5999.4709999999995</v>
          </cell>
        </row>
      </sheetData>
      <sheetData sheetId="6">
        <row r="68">
          <cell r="F68">
            <v>1084.2460000000001</v>
          </cell>
        </row>
      </sheetData>
      <sheetData sheetId="7">
        <row r="69">
          <cell r="E69">
            <v>625.029</v>
          </cell>
        </row>
      </sheetData>
      <sheetData sheetId="8">
        <row r="62">
          <cell r="E62">
            <v>17480.04</v>
          </cell>
        </row>
      </sheetData>
      <sheetData sheetId="9">
        <row r="68">
          <cell r="E68">
            <v>6066.6509999999998</v>
          </cell>
        </row>
      </sheetData>
      <sheetData sheetId="10">
        <row r="68">
          <cell r="E68">
            <v>74513.555999999997</v>
          </cell>
        </row>
      </sheetData>
      <sheetData sheetId="11">
        <row r="69">
          <cell r="E69">
            <v>25060.166000000001</v>
          </cell>
        </row>
      </sheetData>
      <sheetData sheetId="12">
        <row r="68">
          <cell r="E68">
            <v>5536.9880000000003</v>
          </cell>
        </row>
      </sheetData>
      <sheetData sheetId="13">
        <row r="67">
          <cell r="E67">
            <v>17513.545999999998</v>
          </cell>
        </row>
      </sheetData>
      <sheetData sheetId="14">
        <row r="69">
          <cell r="E69">
            <v>32261.641</v>
          </cell>
        </row>
      </sheetData>
      <sheetData sheetId="15">
        <row r="69">
          <cell r="E69">
            <v>197.49100000000001</v>
          </cell>
        </row>
      </sheetData>
      <sheetData sheetId="16">
        <row r="68">
          <cell r="E68">
            <v>2069.085</v>
          </cell>
        </row>
      </sheetData>
      <sheetData sheetId="17"/>
      <sheetData sheetId="18"/>
      <sheetData sheetId="19">
        <row r="68">
          <cell r="E68">
            <v>2584.8539999999998</v>
          </cell>
        </row>
      </sheetData>
      <sheetData sheetId="20">
        <row r="68">
          <cell r="E68">
            <v>334.00700000000001</v>
          </cell>
        </row>
      </sheetData>
      <sheetData sheetId="21">
        <row r="68">
          <cell r="E68">
            <v>1047.6690000000001</v>
          </cell>
        </row>
      </sheetData>
      <sheetData sheetId="22">
        <row r="68">
          <cell r="E68">
            <v>4250.4570000000003</v>
          </cell>
        </row>
        <row r="70">
          <cell r="J70">
            <v>4.6470000000000002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N21" sqref="N21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20.5703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8" t="s">
        <v>37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3" t="s">
        <v>6</v>
      </c>
      <c r="B5" s="123"/>
      <c r="C5" s="123"/>
      <c r="D5" s="123"/>
      <c r="E5" s="123"/>
      <c r="F5" s="123"/>
      <c r="G5" s="123"/>
      <c r="H5" s="123"/>
      <c r="I5" s="124"/>
      <c r="J5" s="124"/>
      <c r="K5" s="124"/>
      <c r="L5" s="124"/>
      <c r="M5" s="124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5" t="s">
        <v>8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4"/>
      <c r="O6" s="4"/>
      <c r="P6" s="76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1" t="s">
        <v>5</v>
      </c>
      <c r="B7" s="119" t="s">
        <v>17</v>
      </c>
      <c r="C7" s="116"/>
      <c r="D7" s="116"/>
      <c r="E7" s="116"/>
      <c r="F7" s="116"/>
      <c r="G7" s="117"/>
      <c r="H7" s="119" t="s">
        <v>18</v>
      </c>
      <c r="I7" s="116"/>
      <c r="J7" s="116"/>
      <c r="K7" s="116"/>
      <c r="L7" s="116"/>
      <c r="M7" s="117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2"/>
      <c r="B8" s="120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0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5">
        <f>SUM(C9:G9)</f>
        <v>14207.348999999998</v>
      </c>
      <c r="C9" s="104">
        <f>C10+C11</f>
        <v>8073.0119999999997</v>
      </c>
      <c r="D9" s="104">
        <f t="shared" ref="D9:H9" si="0">D10+D11</f>
        <v>5152.8389999999999</v>
      </c>
      <c r="E9" s="104"/>
      <c r="F9" s="104">
        <f t="shared" si="0"/>
        <v>960.41899999999998</v>
      </c>
      <c r="G9" s="104">
        <f t="shared" si="0"/>
        <v>21.079000000000001</v>
      </c>
      <c r="H9" s="104">
        <f t="shared" si="0"/>
        <v>0</v>
      </c>
      <c r="I9" s="104">
        <f>SUM(I10:I11)</f>
        <v>14.794</v>
      </c>
      <c r="J9" s="86"/>
      <c r="K9" s="86"/>
      <c r="L9" s="86"/>
      <c r="M9" s="86"/>
      <c r="N9" s="1"/>
      <c r="O9" s="1"/>
      <c r="P9" s="77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8">
        <f>SUM(C10:G10)</f>
        <v>2598.5929999999998</v>
      </c>
      <c r="C10" s="112">
        <v>1505.99</v>
      </c>
      <c r="D10" s="112">
        <v>1092.6030000000001</v>
      </c>
      <c r="E10" s="113"/>
      <c r="F10" s="113"/>
      <c r="G10" s="113"/>
      <c r="H10" s="87">
        <f t="shared" ref="H10:H21" si="1">SUM(J10:M10)</f>
        <v>0</v>
      </c>
      <c r="I10" s="114">
        <v>2.9390000000000001</v>
      </c>
      <c r="J10" s="86"/>
      <c r="K10" s="86"/>
      <c r="L10" s="86"/>
      <c r="M10" s="86"/>
      <c r="N10" s="1"/>
      <c r="O10" s="1"/>
      <c r="P10" s="77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8">
        <f t="shared" ref="B11:B24" si="2">SUM(C11:G11)</f>
        <v>11608.755999999999</v>
      </c>
      <c r="C11" s="87">
        <v>6567.0219999999999</v>
      </c>
      <c r="D11" s="87">
        <v>4060.2359999999999</v>
      </c>
      <c r="E11" s="87"/>
      <c r="F11" s="87">
        <v>960.41899999999998</v>
      </c>
      <c r="G11" s="87">
        <v>21.079000000000001</v>
      </c>
      <c r="H11" s="87">
        <f t="shared" si="1"/>
        <v>0</v>
      </c>
      <c r="I11" s="87">
        <v>11.855</v>
      </c>
      <c r="J11" s="88"/>
      <c r="K11" s="89"/>
      <c r="L11" s="89"/>
      <c r="M11" s="90"/>
      <c r="N11" s="1"/>
      <c r="O11" s="1"/>
      <c r="P11" s="77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09">
        <f>SUM(C12:G12)</f>
        <v>606.69900000000007</v>
      </c>
      <c r="C12" s="91"/>
      <c r="D12" s="91">
        <v>385.92500000000001</v>
      </c>
      <c r="E12" s="91">
        <v>220.774</v>
      </c>
      <c r="F12" s="91"/>
      <c r="G12" s="91"/>
      <c r="H12" s="87">
        <f t="shared" si="1"/>
        <v>0</v>
      </c>
      <c r="I12" s="91"/>
      <c r="J12" s="91"/>
      <c r="K12" s="92"/>
      <c r="L12" s="93"/>
      <c r="M12" s="90"/>
      <c r="N12" s="1"/>
      <c r="O12" s="1"/>
      <c r="P12" s="78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09">
        <f t="shared" si="2"/>
        <v>4.7709999999999999</v>
      </c>
      <c r="C13" s="91"/>
      <c r="D13" s="94"/>
      <c r="E13" s="94"/>
      <c r="F13" s="94">
        <v>4.7709999999999999</v>
      </c>
      <c r="G13" s="91">
        <v>0</v>
      </c>
      <c r="H13" s="87">
        <f t="shared" si="1"/>
        <v>0</v>
      </c>
      <c r="I13" s="91"/>
      <c r="J13" s="91"/>
      <c r="K13" s="95"/>
      <c r="L13" s="96"/>
      <c r="M13" s="97"/>
      <c r="N13" s="12"/>
      <c r="O13" s="12"/>
      <c r="P13" s="78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75" x14ac:dyDescent="0.25">
      <c r="A14" s="14" t="s">
        <v>13</v>
      </c>
      <c r="B14" s="109">
        <f t="shared" si="2"/>
        <v>846.49800000000005</v>
      </c>
      <c r="C14" s="91"/>
      <c r="D14" s="94">
        <v>840.49800000000005</v>
      </c>
      <c r="E14" s="94">
        <v>6</v>
      </c>
      <c r="F14" s="94"/>
      <c r="G14" s="91"/>
      <c r="H14" s="87">
        <f t="shared" si="1"/>
        <v>0</v>
      </c>
      <c r="I14" s="91"/>
      <c r="J14" s="91"/>
      <c r="K14" s="95"/>
      <c r="L14" s="96"/>
      <c r="M14" s="97"/>
      <c r="N14" s="12"/>
      <c r="O14" s="12"/>
      <c r="P14" s="77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7" t="s">
        <v>14</v>
      </c>
      <c r="B15" s="109">
        <f>SUM(B16:B17)</f>
        <v>86381.731</v>
      </c>
      <c r="C15" s="94"/>
      <c r="D15" s="94">
        <f>SUM(D16:D17)</f>
        <v>85478.797000000006</v>
      </c>
      <c r="E15" s="94">
        <f t="shared" ref="E15" si="3">SUM(E16:E17)</f>
        <v>47.555999999999997</v>
      </c>
      <c r="F15" s="94">
        <f>SUM(J16:J17)</f>
        <v>92.908000000000001</v>
      </c>
      <c r="G15" s="94">
        <f>SUM(J16:J17)</f>
        <v>92.908000000000001</v>
      </c>
      <c r="H15" s="87">
        <f t="shared" si="1"/>
        <v>92.908000000000001</v>
      </c>
      <c r="I15" s="94"/>
      <c r="J15" s="98">
        <f>SUM(J16:J17)</f>
        <v>92.908000000000001</v>
      </c>
      <c r="K15" s="99"/>
      <c r="L15" s="100"/>
      <c r="M15" s="101"/>
      <c r="N15" s="41"/>
      <c r="O15" s="41"/>
      <c r="P15" s="77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09">
        <f>SUM(C16:G16)</f>
        <v>60679.158000000003</v>
      </c>
      <c r="C16" s="91"/>
      <c r="D16" s="91">
        <v>60679.158000000003</v>
      </c>
      <c r="E16" s="91"/>
      <c r="F16" s="91"/>
      <c r="G16" s="91"/>
      <c r="H16" s="87">
        <f t="shared" si="1"/>
        <v>92.908000000000001</v>
      </c>
      <c r="I16" s="91"/>
      <c r="J16" s="98">
        <v>92.908000000000001</v>
      </c>
      <c r="K16" s="92"/>
      <c r="L16" s="93"/>
      <c r="M16" s="90"/>
      <c r="N16" s="1"/>
      <c r="O16" s="1"/>
      <c r="P16" s="77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09">
        <f>D17+E17+F17+G17</f>
        <v>25702.573</v>
      </c>
      <c r="C17" s="91"/>
      <c r="D17" s="91">
        <v>24799.638999999999</v>
      </c>
      <c r="E17" s="91">
        <v>47.555999999999997</v>
      </c>
      <c r="F17" s="91">
        <v>854.69399999999996</v>
      </c>
      <c r="G17" s="91">
        <v>0.68400000000000005</v>
      </c>
      <c r="H17" s="87">
        <f t="shared" si="1"/>
        <v>0</v>
      </c>
      <c r="I17" s="91"/>
      <c r="J17" s="98"/>
      <c r="K17" s="92"/>
      <c r="L17" s="93"/>
      <c r="M17" s="90"/>
      <c r="N17" s="1"/>
      <c r="O17" s="1"/>
      <c r="P17" s="77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7" t="s">
        <v>32</v>
      </c>
      <c r="B18" s="109">
        <f>SUM(C18:G18)</f>
        <v>0</v>
      </c>
      <c r="C18" s="91"/>
      <c r="D18" s="91"/>
      <c r="E18" s="91">
        <v>0</v>
      </c>
      <c r="F18" s="91"/>
      <c r="G18" s="91"/>
      <c r="H18" s="87">
        <f t="shared" ref="H18" si="4">SUM(J18:M18)</f>
        <v>0</v>
      </c>
      <c r="I18" s="91"/>
      <c r="J18" s="91"/>
      <c r="K18" s="92"/>
      <c r="L18" s="93"/>
      <c r="M18" s="90"/>
      <c r="N18" s="1"/>
      <c r="O18" s="1"/>
      <c r="P18" s="77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09">
        <f>SUM(C19:G19)</f>
        <v>18328.703000000001</v>
      </c>
      <c r="C19" s="91"/>
      <c r="D19" s="91">
        <v>18328.703000000001</v>
      </c>
      <c r="E19" s="91"/>
      <c r="F19" s="91"/>
      <c r="G19" s="91"/>
      <c r="H19" s="87">
        <f t="shared" si="1"/>
        <v>30.856999999999999</v>
      </c>
      <c r="I19" s="91"/>
      <c r="J19" s="91">
        <v>30.856999999999999</v>
      </c>
      <c r="K19" s="92"/>
      <c r="L19" s="93"/>
      <c r="M19" s="90"/>
      <c r="N19" s="1"/>
      <c r="O19" s="1"/>
      <c r="P19" s="77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09">
        <f>SUM(C20:G20)</f>
        <v>17564.954000000002</v>
      </c>
      <c r="C20" s="91"/>
      <c r="D20" s="91">
        <f>SUM(D21:D23)</f>
        <v>16721.632000000001</v>
      </c>
      <c r="E20" s="91">
        <f>SUM(E21:E23)</f>
        <v>843.322</v>
      </c>
      <c r="F20" s="91"/>
      <c r="G20" s="91"/>
      <c r="H20" s="87">
        <f t="shared" si="1"/>
        <v>27.856000000000002</v>
      </c>
      <c r="I20" s="91"/>
      <c r="J20" s="91">
        <f>SUM(J21:J23)</f>
        <v>26.17</v>
      </c>
      <c r="K20" s="91">
        <f>SUM(K21:K23)</f>
        <v>1.6860000000000002</v>
      </c>
      <c r="L20" s="93"/>
      <c r="M20" s="90"/>
      <c r="N20" s="1"/>
      <c r="O20" s="1"/>
      <c r="P20" s="77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09">
        <f>SUM(C21:G21)</f>
        <v>16721.632000000001</v>
      </c>
      <c r="C21" s="91"/>
      <c r="D21" s="91">
        <v>16721.632000000001</v>
      </c>
      <c r="E21" s="91"/>
      <c r="F21" s="91"/>
      <c r="G21" s="91"/>
      <c r="H21" s="87">
        <f t="shared" si="1"/>
        <v>26.17</v>
      </c>
      <c r="I21" s="91"/>
      <c r="J21" s="91">
        <v>26.17</v>
      </c>
      <c r="K21" s="92"/>
      <c r="L21" s="93"/>
      <c r="M21" s="90"/>
      <c r="N21" s="1"/>
      <c r="O21" s="1"/>
      <c r="P21" s="78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09">
        <f>SUM(C22:G22)</f>
        <v>629.34</v>
      </c>
      <c r="C22" s="91"/>
      <c r="D22" s="103"/>
      <c r="E22" s="91">
        <v>629.34</v>
      </c>
      <c r="F22" s="91"/>
      <c r="G22" s="91"/>
      <c r="H22" s="87"/>
      <c r="I22" s="91"/>
      <c r="J22" s="102"/>
      <c r="K22" s="91">
        <v>1.2270000000000001</v>
      </c>
      <c r="L22" s="93"/>
      <c r="M22" s="90"/>
      <c r="N22" s="1"/>
      <c r="O22" s="1"/>
      <c r="P22" s="77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09">
        <f t="shared" si="2"/>
        <v>213.982</v>
      </c>
      <c r="C23" s="91"/>
      <c r="D23" s="103"/>
      <c r="E23" s="91">
        <v>213.982</v>
      </c>
      <c r="F23" s="91"/>
      <c r="G23" s="91"/>
      <c r="H23" s="87">
        <f t="shared" ref="H23:H33" si="5">SUM(J23:M23)</f>
        <v>0.45900000000000002</v>
      </c>
      <c r="I23" s="91"/>
      <c r="J23" s="102"/>
      <c r="K23" s="91">
        <v>0.45900000000000002</v>
      </c>
      <c r="L23" s="93"/>
      <c r="M23" s="90"/>
      <c r="N23" s="1"/>
      <c r="O23" s="1"/>
      <c r="P23" s="78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09">
        <f t="shared" si="2"/>
        <v>46.045999999999999</v>
      </c>
      <c r="C24" s="91"/>
      <c r="D24" s="91"/>
      <c r="E24" s="91"/>
      <c r="F24" s="91">
        <v>30.809000000000001</v>
      </c>
      <c r="G24" s="91">
        <v>15.237</v>
      </c>
      <c r="H24" s="87">
        <f t="shared" si="5"/>
        <v>0</v>
      </c>
      <c r="I24" s="91"/>
      <c r="J24" s="91"/>
      <c r="K24" s="92"/>
      <c r="L24" s="93"/>
      <c r="M24" s="90"/>
      <c r="N24" s="1"/>
      <c r="O24" s="1"/>
      <c r="P24" s="78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0">
        <f>SUM(C25:G25)</f>
        <v>30902.685000000056</v>
      </c>
      <c r="C25" s="91"/>
      <c r="D25" s="91">
        <f>SUM(D26:D26)</f>
        <v>19116.724000000057</v>
      </c>
      <c r="E25" s="91">
        <f>SUM(E26)</f>
        <v>9701.0210000000006</v>
      </c>
      <c r="F25" s="91">
        <f>SUM(F26)</f>
        <v>2076.94</v>
      </c>
      <c r="G25" s="91">
        <f>SUM(G26)</f>
        <v>8</v>
      </c>
      <c r="H25" s="87">
        <f t="shared" si="5"/>
        <v>0</v>
      </c>
      <c r="I25" s="91"/>
      <c r="J25" s="91"/>
      <c r="K25" s="92"/>
      <c r="L25" s="92"/>
      <c r="M25" s="90"/>
      <c r="N25" s="1"/>
      <c r="O25" s="1"/>
      <c r="P25" s="78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1">
        <f>SUM(C26:G26)</f>
        <v>30902.685000000056</v>
      </c>
      <c r="C26" s="83"/>
      <c r="D26" s="87">
        <v>19116.724000000057</v>
      </c>
      <c r="E26" s="87">
        <v>9701.0210000000006</v>
      </c>
      <c r="F26" s="87">
        <v>2076.94</v>
      </c>
      <c r="G26" s="87">
        <v>8</v>
      </c>
      <c r="H26" s="87">
        <f t="shared" si="5"/>
        <v>0</v>
      </c>
      <c r="I26" s="83"/>
      <c r="J26" s="83"/>
      <c r="K26" s="84"/>
      <c r="L26" s="84"/>
      <c r="M26" s="84"/>
      <c r="N26" s="12"/>
      <c r="O26" s="12"/>
      <c r="P26" s="78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09">
        <f>SUM(C27:G27)</f>
        <v>49262.148999999998</v>
      </c>
      <c r="C27" s="91">
        <f>SUM(C28:C29)</f>
        <v>903.64300000000003</v>
      </c>
      <c r="D27" s="91">
        <f>SUM(D28:D29)</f>
        <v>47938.304000000004</v>
      </c>
      <c r="E27" s="91">
        <f>SUM(E28:E29)</f>
        <v>356.59100000000001</v>
      </c>
      <c r="F27" s="91">
        <f>SUM(J28:J29)</f>
        <v>63.610999999999997</v>
      </c>
      <c r="G27" s="91">
        <f>SUM(G28:G29)</f>
        <v>0</v>
      </c>
      <c r="H27" s="87">
        <f t="shared" si="5"/>
        <v>63.610999999999997</v>
      </c>
      <c r="I27" s="91">
        <f>SUM(J28:J29)</f>
        <v>63.610999999999997</v>
      </c>
      <c r="J27" s="91">
        <f>SUM(J28:J29)</f>
        <v>63.610999999999997</v>
      </c>
      <c r="K27" s="92"/>
      <c r="L27" s="105"/>
      <c r="M27" s="90"/>
      <c r="N27" s="1"/>
      <c r="O27" s="1"/>
      <c r="P27" s="77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09">
        <f t="shared" ref="B28:B34" si="6">SUM(C28:G28)</f>
        <v>6208.15</v>
      </c>
      <c r="C28" s="87"/>
      <c r="D28" s="87">
        <v>6208.15</v>
      </c>
      <c r="E28" s="87"/>
      <c r="F28" s="87"/>
      <c r="G28" s="87"/>
      <c r="H28" s="87">
        <f t="shared" si="5"/>
        <v>0</v>
      </c>
      <c r="I28" s="87"/>
      <c r="J28" s="87"/>
      <c r="K28" s="89"/>
      <c r="L28" s="89"/>
      <c r="M28" s="90"/>
      <c r="N28" s="1"/>
      <c r="O28" s="1"/>
      <c r="P28" s="77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09">
        <f t="shared" si="6"/>
        <v>43005.170000000006</v>
      </c>
      <c r="C29" s="87">
        <v>903.64300000000003</v>
      </c>
      <c r="D29" s="107">
        <v>41730.154000000002</v>
      </c>
      <c r="E29" s="87">
        <v>356.59100000000001</v>
      </c>
      <c r="F29" s="87">
        <v>14.782</v>
      </c>
      <c r="G29" s="87"/>
      <c r="H29" s="87">
        <f t="shared" si="5"/>
        <v>63.610999999999997</v>
      </c>
      <c r="I29" s="87">
        <v>1.417</v>
      </c>
      <c r="J29" s="87">
        <v>63.610999999999997</v>
      </c>
      <c r="K29" s="89"/>
      <c r="L29" s="89"/>
      <c r="M29" s="90"/>
      <c r="N29" s="1"/>
      <c r="O29" s="1"/>
      <c r="P29" s="77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09">
        <f t="shared" si="6"/>
        <v>239.80199999999999</v>
      </c>
      <c r="C30" s="87"/>
      <c r="D30" s="91">
        <v>239.80199999999999</v>
      </c>
      <c r="E30" s="87"/>
      <c r="F30" s="87"/>
      <c r="G30" s="87"/>
      <c r="H30" s="87">
        <f t="shared" si="5"/>
        <v>0</v>
      </c>
      <c r="I30" s="87"/>
      <c r="J30" s="98"/>
      <c r="K30" s="89"/>
      <c r="L30" s="89"/>
      <c r="M30" s="90"/>
      <c r="N30" s="1"/>
      <c r="O30" s="1"/>
      <c r="P30" s="77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09">
        <f t="shared" si="6"/>
        <v>1820.6859999999999</v>
      </c>
      <c r="C31" s="87"/>
      <c r="D31" s="91">
        <v>1820.6859999999999</v>
      </c>
      <c r="E31" s="87"/>
      <c r="F31" s="87"/>
      <c r="G31" s="87"/>
      <c r="H31" s="87">
        <f t="shared" si="5"/>
        <v>0</v>
      </c>
      <c r="I31" s="87"/>
      <c r="J31" s="98"/>
      <c r="K31" s="89"/>
      <c r="L31" s="89"/>
      <c r="M31" s="90"/>
      <c r="N31" s="1"/>
      <c r="O31" s="1"/>
      <c r="P31" s="77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09">
        <f t="shared" si="6"/>
        <v>501.46699999999998</v>
      </c>
      <c r="C32" s="87"/>
      <c r="D32" s="91">
        <v>501.46699999999998</v>
      </c>
      <c r="E32" s="87"/>
      <c r="F32" s="87"/>
      <c r="G32" s="87"/>
      <c r="H32" s="87">
        <f t="shared" si="5"/>
        <v>0</v>
      </c>
      <c r="I32" s="87"/>
      <c r="J32" s="98"/>
      <c r="K32" s="89"/>
      <c r="L32" s="89"/>
      <c r="M32" s="90"/>
      <c r="N32" s="1"/>
      <c r="O32" s="1"/>
      <c r="P32" s="77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09">
        <f t="shared" si="6"/>
        <v>284.346</v>
      </c>
      <c r="C33" s="87"/>
      <c r="D33" s="91">
        <v>284.346</v>
      </c>
      <c r="E33" s="87"/>
      <c r="F33" s="87"/>
      <c r="G33" s="87"/>
      <c r="H33" s="87">
        <f t="shared" si="5"/>
        <v>0</v>
      </c>
      <c r="I33" s="87"/>
      <c r="J33" s="98"/>
      <c r="K33" s="89"/>
      <c r="L33" s="89"/>
      <c r="M33" s="90"/>
      <c r="N33" s="1"/>
      <c r="O33" s="1"/>
      <c r="P33" s="77"/>
      <c r="Q33" s="1"/>
      <c r="R33" s="1"/>
      <c r="S33" s="1"/>
      <c r="T33" s="1"/>
      <c r="U33" s="1"/>
      <c r="V33" s="1"/>
      <c r="W33" s="1"/>
      <c r="X33" s="1"/>
    </row>
    <row r="34" spans="1:24" ht="20.45" customHeight="1" x14ac:dyDescent="0.25">
      <c r="A34" s="6" t="s">
        <v>36</v>
      </c>
      <c r="B34" s="109">
        <f t="shared" si="6"/>
        <v>5237.8090000000002</v>
      </c>
      <c r="C34" s="87"/>
      <c r="D34" s="91">
        <v>5233.1620000000003</v>
      </c>
      <c r="E34" s="87"/>
      <c r="F34" s="87">
        <f>[1]КЗФ!$J$70</f>
        <v>4.6470000000000002</v>
      </c>
      <c r="G34" s="87"/>
      <c r="H34" s="87"/>
      <c r="I34" s="87"/>
      <c r="J34" s="98"/>
      <c r="K34" s="89"/>
      <c r="L34" s="89"/>
      <c r="M34" s="90"/>
      <c r="N34" s="1"/>
      <c r="O34" s="1"/>
      <c r="P34" s="77"/>
      <c r="Q34" s="1"/>
      <c r="R34" s="1"/>
      <c r="S34" s="1"/>
      <c r="T34" s="1"/>
      <c r="U34" s="1"/>
      <c r="V34" s="1"/>
      <c r="W34" s="1"/>
      <c r="X34" s="1"/>
    </row>
    <row r="35" spans="1:24" ht="22.9" customHeight="1" x14ac:dyDescent="0.25">
      <c r="A35" s="16" t="s">
        <v>4</v>
      </c>
      <c r="B35" s="106">
        <f>SUM(B9:B34)-B9-B15-B20-B25-B27</f>
        <v>226186.86600000013</v>
      </c>
      <c r="C35" s="92">
        <f>C9+C27</f>
        <v>8976.6549999999988</v>
      </c>
      <c r="D35" s="92">
        <f>D9+D12+D14+D16+D19+D20+D25+D27+D17+D30+D31+D32+D33</f>
        <v>196809.72300000003</v>
      </c>
      <c r="E35" s="92">
        <f>F12+F25+F27+F20+F15+F29</f>
        <v>2248.241</v>
      </c>
      <c r="F35" s="92">
        <f>F9+F13+F24+F25+F15+F27</f>
        <v>3229.4579999999996</v>
      </c>
      <c r="G35" s="92">
        <f>G13+G24+G25+G15+G11</f>
        <v>137.22400000000002</v>
      </c>
      <c r="H35" s="92">
        <f>H9+H12+H13+H14+H16+H19+H21+H24+H25+H27+H30</f>
        <v>213.54599999999999</v>
      </c>
      <c r="I35" s="92">
        <f>I9+I27</f>
        <v>78.405000000000001</v>
      </c>
      <c r="J35" s="92">
        <f>J16+J19+J21+J25+J27+J30</f>
        <v>213.54599999999999</v>
      </c>
      <c r="K35" s="92">
        <f>K20</f>
        <v>1.6860000000000002</v>
      </c>
      <c r="L35" s="92">
        <f>L25</f>
        <v>0</v>
      </c>
      <c r="M35" s="92">
        <f>SUM(M11:M27)</f>
        <v>0</v>
      </c>
      <c r="N35" s="17"/>
      <c r="O35" s="17"/>
      <c r="P35" s="78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19"/>
      <c r="B36" s="85"/>
      <c r="C36" s="26"/>
      <c r="D36" s="26"/>
      <c r="E36" s="26"/>
      <c r="F36" s="70"/>
      <c r="G36" s="17"/>
      <c r="H36" s="1"/>
      <c r="I36" s="1"/>
      <c r="J36" s="1"/>
      <c r="K36" s="1"/>
      <c r="L36" s="1"/>
      <c r="M36" s="1"/>
      <c r="N36" s="1"/>
      <c r="O36" s="1"/>
      <c r="P36" s="7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3"/>
      <c r="C37" s="80"/>
      <c r="D37" s="48"/>
      <c r="E37" s="32"/>
      <c r="F37" s="71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20"/>
      <c r="B38" s="127"/>
      <c r="C38" s="82"/>
      <c r="D38" s="48"/>
      <c r="E38" s="81"/>
      <c r="F38" s="72"/>
      <c r="G38" s="128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43"/>
      <c r="B39" s="49"/>
      <c r="C39" s="74"/>
      <c r="D39" s="69"/>
      <c r="E39" s="75"/>
      <c r="F39" s="72"/>
      <c r="G39" s="18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1"/>
      <c r="B40" s="44"/>
      <c r="C40" s="73"/>
      <c r="D40" s="48"/>
      <c r="E40" s="23"/>
      <c r="F40" s="72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44"/>
      <c r="C41" s="73"/>
      <c r="D41" s="27"/>
      <c r="E41" s="23"/>
      <c r="F41" s="72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x14ac:dyDescent="0.3">
      <c r="A42" s="22"/>
      <c r="B42" s="22"/>
      <c r="C42" s="50"/>
      <c r="D42" s="27"/>
      <c r="E42" s="23"/>
      <c r="F42" s="72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0"/>
      <c r="D43" s="27"/>
      <c r="E43" s="51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2"/>
      <c r="B44" s="22"/>
      <c r="C44" s="50"/>
      <c r="D44" s="52"/>
      <c r="E44" s="5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5">
      <c r="A45" s="24"/>
      <c r="B45" s="22"/>
      <c r="C45" s="45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">
      <c r="A46" s="24"/>
      <c r="B46" s="22"/>
      <c r="C46" s="45"/>
      <c r="D46" s="27"/>
      <c r="E46" s="23"/>
      <c r="F46" s="72"/>
      <c r="H46" s="39"/>
      <c r="I46" s="39"/>
      <c r="J46" s="39"/>
      <c r="K46" s="39"/>
      <c r="L46" s="39"/>
      <c r="M46" s="39"/>
    </row>
    <row r="47" spans="1:24" ht="20.25" x14ac:dyDescent="0.3">
      <c r="A47" s="66"/>
      <c r="B47" s="54"/>
      <c r="C47" s="45"/>
      <c r="D47" s="27"/>
      <c r="E47" s="23"/>
      <c r="F47" s="72"/>
      <c r="H47" s="39"/>
      <c r="I47" s="39"/>
      <c r="J47" s="39"/>
      <c r="K47" s="39"/>
      <c r="L47" s="39"/>
      <c r="M47" s="39"/>
    </row>
    <row r="48" spans="1:24" ht="15.75" x14ac:dyDescent="0.25">
      <c r="A48" s="24"/>
      <c r="B48" s="55"/>
      <c r="C48" s="46"/>
      <c r="D48" s="27"/>
      <c r="E48" s="23"/>
      <c r="H48" s="39"/>
      <c r="I48" s="39"/>
      <c r="J48" s="39"/>
      <c r="K48" s="39"/>
      <c r="L48" s="39"/>
      <c r="M48" s="39"/>
    </row>
    <row r="49" spans="1:13" ht="15.75" x14ac:dyDescent="0.25">
      <c r="A49" s="66"/>
      <c r="B49" s="56"/>
      <c r="C49" s="50"/>
      <c r="D49" s="27"/>
      <c r="E49" s="57"/>
      <c r="H49" s="39"/>
      <c r="I49" s="39"/>
      <c r="J49" s="39"/>
      <c r="K49" s="39"/>
      <c r="L49" s="39"/>
      <c r="M49" s="39"/>
    </row>
    <row r="50" spans="1:13" ht="15.75" x14ac:dyDescent="0.25">
      <c r="A50" s="67"/>
      <c r="B50" s="58"/>
      <c r="C50" s="59"/>
      <c r="D50" s="60"/>
      <c r="E50" s="61"/>
    </row>
    <row r="51" spans="1:13" ht="15.75" x14ac:dyDescent="0.25">
      <c r="A51" s="67"/>
      <c r="B51" s="58"/>
      <c r="C51" s="45"/>
      <c r="D51" s="62"/>
      <c r="E51" s="57"/>
    </row>
    <row r="52" spans="1:13" ht="15.75" x14ac:dyDescent="0.25">
      <c r="A52" s="24"/>
      <c r="B52" s="22"/>
      <c r="C52" s="45"/>
      <c r="D52" s="60"/>
      <c r="E52" s="51"/>
    </row>
    <row r="53" spans="1:13" ht="15.75" x14ac:dyDescent="0.25">
      <c r="A53" s="46"/>
      <c r="B53" s="22"/>
      <c r="C53" s="45"/>
      <c r="D53" s="27"/>
      <c r="E53" s="63"/>
    </row>
    <row r="54" spans="1:13" ht="15.75" x14ac:dyDescent="0.25">
      <c r="A54" s="68"/>
      <c r="B54" s="64"/>
      <c r="C54" s="45"/>
      <c r="D54" s="52"/>
      <c r="E54" s="63"/>
    </row>
    <row r="55" spans="1:13" ht="15.75" x14ac:dyDescent="0.25">
      <c r="A55" s="24"/>
      <c r="B55" s="55"/>
      <c r="C55" s="45"/>
      <c r="D55" s="52"/>
      <c r="E55" s="23"/>
    </row>
    <row r="56" spans="1:13" ht="15.75" x14ac:dyDescent="0.25">
      <c r="A56" s="39"/>
      <c r="B56" s="39"/>
      <c r="C56" s="45"/>
      <c r="D56" s="27"/>
      <c r="E56" s="23"/>
      <c r="F56" s="39"/>
    </row>
    <row r="57" spans="1:13" ht="15.75" x14ac:dyDescent="0.25">
      <c r="A57" s="25"/>
      <c r="B57" s="39"/>
      <c r="C57" s="45"/>
      <c r="D57" s="65"/>
      <c r="E57" s="23"/>
      <c r="F57" s="39"/>
    </row>
    <row r="58" spans="1:13" ht="15.75" x14ac:dyDescent="0.25">
      <c r="A58" s="25"/>
      <c r="B58" s="39"/>
      <c r="C58" s="50"/>
      <c r="D58" s="52"/>
      <c r="E58" s="57"/>
      <c r="F58" s="39"/>
    </row>
    <row r="59" spans="1:13" x14ac:dyDescent="0.25">
      <c r="A59" s="25"/>
      <c r="B59" s="39"/>
      <c r="C59" s="39"/>
      <c r="D59" s="39"/>
      <c r="E59" s="39"/>
      <c r="F59" s="39"/>
    </row>
    <row r="60" spans="1:13" x14ac:dyDescent="0.25">
      <c r="A60" s="25"/>
      <c r="B60" s="39"/>
      <c r="C60" s="39"/>
      <c r="D60" s="39"/>
      <c r="E60" s="39"/>
      <c r="F60" s="39"/>
    </row>
    <row r="61" spans="1:13" x14ac:dyDescent="0.25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2022-07-08T06:30:32Z</dcterms:modified>
</cp:coreProperties>
</file>